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320" yWindow="2820" windowWidth="24360" windowHeight="17660" activeTab="0"/>
  </bookViews>
  <sheets>
    <sheet name="W&amp;B" sheetId="1" r:id="rId1"/>
    <sheet name="Calculation Sheet" sheetId="2" r:id="rId2"/>
  </sheets>
  <definedNames>
    <definedName name="fuel_CG">'W&amp;B'!$D$4</definedName>
    <definedName name="fuel_increment">#REF!</definedName>
    <definedName name="_xlnm.Print_Area" localSheetId="0">'W&amp;B'!$A$1:$L$38</definedName>
    <definedName name="x">#REF!</definedName>
    <definedName name="y">#REF!</definedName>
  </definedNames>
  <calcPr fullCalcOnLoad="1"/>
</workbook>
</file>

<file path=xl/sharedStrings.xml><?xml version="1.0" encoding="utf-8"?>
<sst xmlns="http://schemas.openxmlformats.org/spreadsheetml/2006/main" count="27" uniqueCount="27">
  <si>
    <t>Basic Empty Weight</t>
  </si>
  <si>
    <t>Pilot</t>
  </si>
  <si>
    <t>Weight (lbs)</t>
  </si>
  <si>
    <t>Arm (inches)</t>
  </si>
  <si>
    <t>Front Passenger</t>
  </si>
  <si>
    <t>Total (Over) or Under Gross</t>
  </si>
  <si>
    <t>Moment (in-lbs / 1000)</t>
  </si>
  <si>
    <t>Center of Gravity (CG inches)*</t>
  </si>
  <si>
    <t>= Total Weight - Gross Weight</t>
  </si>
  <si>
    <t>= Total Moment / Total Weight * 1000</t>
  </si>
  <si>
    <t>AIRCRAFT C.G. LOCATION - INCHES AFT OF DATUM</t>
  </si>
  <si>
    <t>AIRCRAFT WEIGHT (POUNDS)</t>
  </si>
  <si>
    <t>Rear Passenger(s)</t>
  </si>
  <si>
    <t>Baggage (200 lbs max)</t>
  </si>
  <si>
    <t>Totals (Weight and Moment) [Gross Weight: 2550 lbs]</t>
  </si>
  <si>
    <t>Middle Left</t>
  </si>
  <si>
    <t>Upper Left</t>
  </si>
  <si>
    <t>Upper Right</t>
  </si>
  <si>
    <t>Lower Right</t>
  </si>
  <si>
    <t>Lower Left (1)</t>
  </si>
  <si>
    <t>Lower Left (2)</t>
  </si>
  <si>
    <t>GRAPH OUTLINE POSITION</t>
  </si>
  <si>
    <t>Fuel (48 max, 34 at tabs)</t>
  </si>
  <si>
    <t>Weight and Balance Sheet - PA28-181 (N6817J)</t>
  </si>
  <si>
    <t>Useful Load</t>
  </si>
  <si>
    <t>Payload (full fuel)</t>
  </si>
  <si>
    <t>As of 5-29-2019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</si>
</sst>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0.0_);[Red]\(0.0\)"/>
    <numFmt numFmtId="169" formatCode="0.00_);[Red]\(0.00\)"/>
  </numFmts>
  <fonts count="5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2"/>
      <color indexed="55"/>
      <name val="Arial"/>
      <family val="2"/>
    </font>
    <font>
      <b/>
      <sz val="12"/>
      <color indexed="53"/>
      <name val="Arial"/>
      <family val="2"/>
    </font>
    <font>
      <b/>
      <sz val="12"/>
      <color indexed="18"/>
      <name val="Arial"/>
      <family val="2"/>
    </font>
    <font>
      <b/>
      <sz val="12"/>
      <color indexed="17"/>
      <name val="Arial"/>
      <family val="2"/>
    </font>
    <font>
      <sz val="12"/>
      <name val="Arial"/>
      <family val="2"/>
    </font>
    <font>
      <sz val="1"/>
      <color indexed="8"/>
      <name val="Arial"/>
      <family val="0"/>
    </font>
    <font>
      <sz val="1.5"/>
      <color indexed="8"/>
      <name val="Arial"/>
      <family val="0"/>
    </font>
    <font>
      <sz val="12"/>
      <color indexed="8"/>
      <name val="Arial"/>
      <family val="0"/>
    </font>
    <font>
      <sz val="9.75"/>
      <color indexed="8"/>
      <name val="Arial"/>
      <family val="0"/>
    </font>
    <font>
      <sz val="17.5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5"/>
      <color indexed="8"/>
      <name val="Arial"/>
      <family val="0"/>
    </font>
    <font>
      <sz val="11.25"/>
      <color indexed="8"/>
      <name val="Arial"/>
      <family val="0"/>
    </font>
    <font>
      <sz val="8.25"/>
      <color indexed="8"/>
      <name val="Arial"/>
      <family val="0"/>
    </font>
    <font>
      <b/>
      <sz val="16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Up"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Border="1" applyAlignment="1">
      <alignment horizontal="left" wrapText="1"/>
    </xf>
    <xf numFmtId="2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2" fontId="0" fillId="0" borderId="10" xfId="0" applyNumberFormat="1" applyFont="1" applyBorder="1" applyAlignment="1">
      <alignment vertical="center" wrapText="1"/>
    </xf>
    <xf numFmtId="2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168" fontId="0" fillId="0" borderId="10" xfId="0" applyNumberFormat="1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2" fontId="0" fillId="0" borderId="14" xfId="0" applyNumberFormat="1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169" fontId="2" fillId="33" borderId="10" xfId="0" applyNumberFormat="1" applyFont="1" applyFill="1" applyBorder="1" applyAlignment="1">
      <alignment vertical="center" wrapText="1"/>
    </xf>
    <xf numFmtId="164" fontId="2" fillId="0" borderId="16" xfId="0" applyNumberFormat="1" applyFont="1" applyBorder="1" applyAlignment="1">
      <alignment vertical="center" wrapText="1"/>
    </xf>
    <xf numFmtId="164" fontId="2" fillId="0" borderId="17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Border="1" applyAlignment="1">
      <alignment/>
    </xf>
    <xf numFmtId="0" fontId="0" fillId="0" borderId="18" xfId="0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 quotePrefix="1">
      <alignment/>
    </xf>
    <xf numFmtId="164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wrapText="1"/>
    </xf>
    <xf numFmtId="0" fontId="0" fillId="0" borderId="19" xfId="0" applyBorder="1" applyAlignment="1">
      <alignment horizontal="right"/>
    </xf>
    <xf numFmtId="0" fontId="0" fillId="0" borderId="20" xfId="0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2" fontId="0" fillId="0" borderId="21" xfId="0" applyNumberFormat="1" applyFont="1" applyBorder="1" applyAlignment="1">
      <alignment horizontal="center" vertical="center" wrapText="1"/>
    </xf>
    <xf numFmtId="164" fontId="0" fillId="0" borderId="22" xfId="0" applyNumberFormat="1" applyBorder="1" applyAlignment="1">
      <alignment horizontal="center"/>
    </xf>
    <xf numFmtId="0" fontId="0" fillId="0" borderId="23" xfId="0" applyFont="1" applyBorder="1" applyAlignment="1">
      <alignment horizontal="center" vertical="center" wrapText="1"/>
    </xf>
    <xf numFmtId="2" fontId="0" fillId="0" borderId="24" xfId="0" applyNumberFormat="1" applyFont="1" applyBorder="1" applyAlignment="1">
      <alignment horizontal="center" vertical="center" wrapText="1"/>
    </xf>
    <xf numFmtId="0" fontId="0" fillId="0" borderId="25" xfId="0" applyBorder="1" applyAlignment="1" quotePrefix="1">
      <alignment horizontal="center" wrapText="1"/>
    </xf>
    <xf numFmtId="0" fontId="0" fillId="0" borderId="12" xfId="0" applyBorder="1" applyAlignment="1" quotePrefix="1">
      <alignment horizont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 wrapText="1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4" fontId="0" fillId="0" borderId="26" xfId="0" applyNumberFormat="1" applyBorder="1" applyAlignment="1">
      <alignment horizontal="center" wrapText="1"/>
    </xf>
    <xf numFmtId="0" fontId="0" fillId="0" borderId="10" xfId="0" applyBorder="1" applyAlignment="1">
      <alignment horizontal="center"/>
    </xf>
    <xf numFmtId="164" fontId="0" fillId="0" borderId="20" xfId="0" applyNumberFormat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2" fontId="0" fillId="0" borderId="27" xfId="0" applyNumberFormat="1" applyFont="1" applyBorder="1" applyAlignment="1">
      <alignment vertical="center" wrapText="1"/>
    </xf>
    <xf numFmtId="164" fontId="0" fillId="0" borderId="28" xfId="0" applyNumberFormat="1" applyFont="1" applyBorder="1" applyAlignment="1">
      <alignment vertical="center" wrapText="1"/>
    </xf>
    <xf numFmtId="0" fontId="5" fillId="34" borderId="29" xfId="0" applyFont="1" applyFill="1" applyBorder="1" applyAlignment="1">
      <alignment vertical="center" wrapText="1"/>
    </xf>
    <xf numFmtId="164" fontId="5" fillId="34" borderId="30" xfId="0" applyNumberFormat="1" applyFont="1" applyFill="1" applyBorder="1" applyAlignment="1">
      <alignment vertical="center" wrapText="1"/>
    </xf>
    <xf numFmtId="164" fontId="5" fillId="34" borderId="31" xfId="0" applyNumberFormat="1" applyFont="1" applyFill="1" applyBorder="1" applyAlignment="1">
      <alignment vertical="center" wrapText="1"/>
    </xf>
    <xf numFmtId="164" fontId="5" fillId="34" borderId="32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 quotePrefix="1">
      <alignment horizontal="right" vertical="center" wrapText="1"/>
    </xf>
    <xf numFmtId="164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164" fontId="0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 wrapText="1"/>
    </xf>
    <xf numFmtId="169" fontId="2" fillId="0" borderId="0" xfId="0" applyNumberFormat="1" applyFont="1" applyFill="1" applyBorder="1" applyAlignment="1">
      <alignment vertical="center" wrapText="1"/>
    </xf>
    <xf numFmtId="168" fontId="0" fillId="0" borderId="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2" fontId="0" fillId="0" borderId="0" xfId="0" applyNumberFormat="1" applyFont="1" applyFill="1" applyBorder="1" applyAlignment="1" quotePrefix="1">
      <alignment horizontal="right" vertical="center" wrapText="1"/>
    </xf>
    <xf numFmtId="0" fontId="0" fillId="0" borderId="0" xfId="0" applyFont="1" applyFill="1" applyBorder="1" applyAlignment="1" quotePrefix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2" fontId="0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33" xfId="0" applyFont="1" applyBorder="1" applyAlignment="1" quotePrefix="1">
      <alignment horizontal="right" vertical="center" wrapText="1"/>
    </xf>
    <xf numFmtId="0" fontId="0" fillId="0" borderId="34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39" xfId="0" applyFont="1" applyBorder="1" applyAlignment="1">
      <alignment horizontal="right" vertical="center" wrapText="1"/>
    </xf>
    <xf numFmtId="0" fontId="0" fillId="0" borderId="40" xfId="0" applyFont="1" applyBorder="1" applyAlignment="1">
      <alignment horizontal="right" vertical="center" wrapText="1"/>
    </xf>
    <xf numFmtId="0" fontId="0" fillId="0" borderId="41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2" fontId="0" fillId="0" borderId="16" xfId="0" applyNumberFormat="1" applyFont="1" applyFill="1" applyBorder="1" applyAlignment="1" quotePrefix="1">
      <alignment horizontal="right" vertical="center" wrapText="1"/>
    </xf>
    <xf numFmtId="2" fontId="0" fillId="0" borderId="42" xfId="0" applyNumberFormat="1" applyFont="1" applyFill="1" applyBorder="1" applyAlignment="1" quotePrefix="1">
      <alignment horizontal="right" vertical="center" wrapText="1"/>
    </xf>
    <xf numFmtId="0" fontId="0" fillId="0" borderId="13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2" fontId="0" fillId="35" borderId="13" xfId="0" applyNumberFormat="1" applyFont="1" applyFill="1" applyBorder="1" applyAlignment="1">
      <alignment vertical="center" wrapText="1"/>
    </xf>
    <xf numFmtId="2" fontId="0" fillId="35" borderId="40" xfId="0" applyNumberFormat="1" applyFont="1" applyFill="1" applyBorder="1" applyAlignment="1">
      <alignment vertical="center" wrapText="1"/>
    </xf>
    <xf numFmtId="2" fontId="0" fillId="35" borderId="39" xfId="0" applyNumberFormat="1" applyFont="1" applyFill="1" applyBorder="1" applyAlignment="1">
      <alignment vertical="center" wrapText="1"/>
    </xf>
    <xf numFmtId="2" fontId="0" fillId="35" borderId="43" xfId="0" applyNumberFormat="1" applyFont="1" applyFill="1" applyBorder="1" applyAlignment="1">
      <alignment vertical="center" wrapText="1"/>
    </xf>
    <xf numFmtId="2" fontId="0" fillId="35" borderId="42" xfId="0" applyNumberFormat="1" applyFont="1" applyFill="1" applyBorder="1" applyAlignment="1">
      <alignment vertical="center" wrapText="1"/>
    </xf>
    <xf numFmtId="167" fontId="0" fillId="0" borderId="10" xfId="0" applyNumberFormat="1" applyFont="1" applyBorder="1" applyAlignment="1">
      <alignment vertical="center" wrapText="1"/>
    </xf>
    <xf numFmtId="167" fontId="0" fillId="0" borderId="14" xfId="0" applyNumberFormat="1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Point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'W&amp;B'!#REF!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'W&amp;B'!#REF!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Fuel Burn</c:v>
          </c:tx>
          <c:spPr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D4"/>
              </a:solidFill>
              <a:ln>
                <a:noFill/>
              </a:ln>
            </c:spPr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8135782"/>
        <c:axId val="51895447"/>
      </c:scatterChart>
      <c:valAx>
        <c:axId val="28135782"/>
        <c:scaling>
          <c:orientation val="minMax"/>
          <c:max val="48"/>
          <c:min val="3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AIRCRAFT C.G. LOCATION - INCHES AFT OF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95447"/>
        <c:crosses val="autoZero"/>
        <c:crossBetween val="midCat"/>
        <c:dispUnits/>
        <c:majorUnit val="2"/>
        <c:minorUnit val="0.2"/>
      </c:valAx>
      <c:valAx>
        <c:axId val="51895447"/>
        <c:scaling>
          <c:orientation val="minMax"/>
          <c:max val="24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AIRCRAFT WEIGHT (POUNDS)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35782"/>
        <c:crosses val="autoZero"/>
        <c:crossBetween val="midCat"/>
        <c:dispUnits/>
        <c:majorUnit val="20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Point</c:v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'W&amp;B'!#REF!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'W&amp;B'!#REF!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Fuel Burn</c:v>
          </c:tx>
          <c:spPr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D4"/>
              </a:solidFill>
              <a:ln>
                <a:noFill/>
              </a:ln>
            </c:spPr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4405840"/>
        <c:axId val="42781649"/>
      </c:scatterChart>
      <c:valAx>
        <c:axId val="64405840"/>
        <c:scaling>
          <c:orientation val="minMax"/>
          <c:max val="115"/>
          <c:min val="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LOADED AIRCRAFT MOMENT/1000 (IN-LB)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81649"/>
        <c:crosses val="autoZero"/>
        <c:crossBetween val="midCat"/>
        <c:dispUnits/>
        <c:majorUnit val="10"/>
        <c:minorUnit val="1"/>
      </c:valAx>
      <c:valAx>
        <c:axId val="42781649"/>
        <c:scaling>
          <c:orientation val="minMax"/>
          <c:max val="24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LOADED AIRCRAFT WEIGHT (POUNDS)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405840"/>
        <c:crosses val="autoZero"/>
        <c:crossBetween val="midCat"/>
        <c:dispUnits/>
        <c:majorUnit val="20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Center of Gravity Graph - PA28-181 (N6817J)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09425"/>
          <c:w val="0.9435"/>
          <c:h val="0.867"/>
        </c:manualLayout>
      </c:layout>
      <c:scatterChart>
        <c:scatterStyle val="lineMarker"/>
        <c:varyColors val="0"/>
        <c:ser>
          <c:idx val="1"/>
          <c:order val="0"/>
          <c:tx>
            <c:v>CG Envelope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'Calculation Sheet'!$A$3:$A$8</c:f>
              <c:numCache>
                <c:ptCount val="6"/>
                <c:pt idx="0">
                  <c:v>82</c:v>
                </c:pt>
                <c:pt idx="1">
                  <c:v>82</c:v>
                </c:pt>
                <c:pt idx="2">
                  <c:v>88.5</c:v>
                </c:pt>
                <c:pt idx="3">
                  <c:v>93</c:v>
                </c:pt>
                <c:pt idx="4">
                  <c:v>93</c:v>
                </c:pt>
                <c:pt idx="5">
                  <c:v>82</c:v>
                </c:pt>
              </c:numCache>
            </c:numRef>
          </c:xVal>
          <c:yVal>
            <c:numRef>
              <c:f>'Calculation Sheet'!$B$3:$B$8</c:f>
              <c:numCache>
                <c:ptCount val="6"/>
                <c:pt idx="0">
                  <c:v>1200</c:v>
                </c:pt>
                <c:pt idx="1">
                  <c:v>2050</c:v>
                </c:pt>
                <c:pt idx="2">
                  <c:v>2550</c:v>
                </c:pt>
                <c:pt idx="3">
                  <c:v>2550</c:v>
                </c:pt>
                <c:pt idx="4">
                  <c:v>1200</c:v>
                </c:pt>
                <c:pt idx="5">
                  <c:v>1200</c:v>
                </c:pt>
              </c:numCache>
            </c:numRef>
          </c:yVal>
          <c:smooth val="0"/>
        </c:ser>
        <c:ser>
          <c:idx val="0"/>
          <c:order val="1"/>
          <c:tx>
            <c:v>W&amp;B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Takeoff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Empty Fuel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l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'Calculation Sheet'!$C$12:$C$13</c:f>
              <c:numCache>
                <c:ptCount val="2"/>
                <c:pt idx="0">
                  <c:v>91.39927014262629</c:v>
                </c:pt>
                <c:pt idx="1">
                  <c:v>90.94068391912693</c:v>
                </c:pt>
              </c:numCache>
            </c:numRef>
          </c:xVal>
          <c:yVal>
            <c:numRef>
              <c:f>'Calculation Sheet'!$A$12:$A$13</c:f>
              <c:numCache>
                <c:ptCount val="2"/>
                <c:pt idx="0">
                  <c:v>2549.3199999999997</c:v>
                </c:pt>
                <c:pt idx="1">
                  <c:v>2261.3199999999997</c:v>
                </c:pt>
              </c:numCache>
            </c:numRef>
          </c:yVal>
          <c:smooth val="0"/>
        </c:ser>
        <c:ser>
          <c:idx val="2"/>
          <c:order val="2"/>
          <c:tx>
            <c:v>W&amp;B 2</c:v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'Calculation Sheet'!$C$17:$C$18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'Calculation Sheet'!$A$17:$A$18</c:f>
              <c:numCache>
                <c:ptCount val="2"/>
                <c:pt idx="0">
                  <c:v>0</c:v>
                </c:pt>
                <c:pt idx="1">
                  <c:v>-718.6800000000001</c:v>
                </c:pt>
              </c:numCache>
            </c:numRef>
          </c:yVal>
          <c:smooth val="0"/>
        </c:ser>
        <c:ser>
          <c:idx val="3"/>
          <c:order val="3"/>
          <c:tx>
            <c:v>W&amp;B 3</c:v>
          </c:tx>
          <c:spPr>
            <a:ln w="127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l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'Calculation Sheet'!$C$22:$C$23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'Calculation Sheet'!$A$22:$A$23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W&amp;B 4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'Calculation Sheet'!$C$27:$C$28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'Calculation Sheet'!$A$27:$A$28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49490522"/>
        <c:axId val="42761515"/>
      </c:scatterChart>
      <c:valAx>
        <c:axId val="49490522"/>
        <c:scaling>
          <c:orientation val="minMax"/>
          <c:max val="94"/>
          <c:min val="8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AIRCRAFT C.G. LOCATION - INCHES AFT OF DATUM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61515"/>
        <c:crossesAt val="1100"/>
        <c:crossBetween val="midCat"/>
        <c:dispUnits/>
        <c:majorUnit val="1"/>
        <c:minorUnit val="0.5"/>
      </c:valAx>
      <c:valAx>
        <c:axId val="42761515"/>
        <c:scaling>
          <c:orientation val="minMax"/>
          <c:max val="2600"/>
          <c:min val="1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AIRCRAFT WEIGHT (POUNDS)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90522"/>
        <c:crossesAt val="80"/>
        <c:crossBetween val="midCat"/>
        <c:dispUnits/>
        <c:majorUnit val="100"/>
        <c:min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0.16475</cdr:x>
      <cdr:y>0.07775</cdr:y>
    </cdr:from>
    <cdr:to>
      <cdr:x>1</cdr:x>
      <cdr:y>0.60475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3716" rIns="18288" bIns="13716" anchor="ctr"/>
        <a:p>
          <a:pPr algn="ctr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CENTER OF GRAVITY LIMITS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-0.12</cdr:x>
      <cdr:y>0</cdr:y>
    </cdr:from>
    <cdr:to>
      <cdr:x>1</cdr:x>
      <cdr:y>1</cdr:y>
    </cdr:to>
    <cdr:sp>
      <cdr:nvSpPr>
        <cdr:cNvPr id="1" name="Text Box 2049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9144" bIns="0">
          <a:spAutoFit/>
        </a:bodyPr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CENTER OF GRAVITY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MOMENT ENVELOPE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15</xdr:row>
      <xdr:rowOff>0</xdr:rowOff>
    </xdr:from>
    <xdr:to>
      <xdr:col>8</xdr:col>
      <xdr:colOff>0</xdr:colOff>
      <xdr:row>15</xdr:row>
      <xdr:rowOff>0</xdr:rowOff>
    </xdr:to>
    <xdr:graphicFrame>
      <xdr:nvGraphicFramePr>
        <xdr:cNvPr id="1" name="Chart 9"/>
        <xdr:cNvGraphicFramePr/>
      </xdr:nvGraphicFramePr>
      <xdr:xfrm>
        <a:off x="5781675" y="38862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15</xdr:row>
      <xdr:rowOff>0</xdr:rowOff>
    </xdr:to>
    <xdr:graphicFrame>
      <xdr:nvGraphicFramePr>
        <xdr:cNvPr id="2" name="Chart 10"/>
        <xdr:cNvGraphicFramePr/>
      </xdr:nvGraphicFramePr>
      <xdr:xfrm>
        <a:off x="5781675" y="38862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</xdr:row>
      <xdr:rowOff>9525</xdr:rowOff>
    </xdr:from>
    <xdr:to>
      <xdr:col>10</xdr:col>
      <xdr:colOff>314325</xdr:colOff>
      <xdr:row>36</xdr:row>
      <xdr:rowOff>142875</xdr:rowOff>
    </xdr:to>
    <xdr:graphicFrame>
      <xdr:nvGraphicFramePr>
        <xdr:cNvPr id="3" name="Chart 17"/>
        <xdr:cNvGraphicFramePr/>
      </xdr:nvGraphicFramePr>
      <xdr:xfrm>
        <a:off x="0" y="3286125"/>
        <a:ext cx="6981825" cy="5924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showZeros="0" tabSelected="1" zoomScaleSheetLayoutView="100" workbookViewId="0" topLeftCell="A1">
      <selection activeCell="A1" sqref="A1:L38"/>
    </sheetView>
  </sheetViews>
  <sheetFormatPr defaultColWidth="9.140625" defaultRowHeight="18" customHeight="1"/>
  <cols>
    <col min="1" max="1" width="21.7109375" style="4" customWidth="1"/>
    <col min="2" max="2" width="4.00390625" style="4" bestFit="1" customWidth="1"/>
    <col min="3" max="5" width="9.28125" style="4" customWidth="1"/>
    <col min="6" max="6" width="5.7109375" style="4" customWidth="1"/>
    <col min="7" max="7" width="5.7109375" style="5" customWidth="1"/>
    <col min="8" max="8" width="21.7109375" style="1" customWidth="1"/>
    <col min="9" max="9" width="4.00390625" style="2" bestFit="1" customWidth="1"/>
    <col min="10" max="10" width="9.28125" style="3" customWidth="1"/>
    <col min="11" max="12" width="9.28125" style="4" customWidth="1"/>
    <col min="13" max="13" width="0.85546875" style="4" customWidth="1"/>
    <col min="14" max="16384" width="9.140625" style="4" customWidth="1"/>
  </cols>
  <sheetData>
    <row r="1" spans="1:12" ht="18" customHeight="1" thickBot="1">
      <c r="A1" s="99" t="s">
        <v>23</v>
      </c>
      <c r="B1" s="99"/>
      <c r="C1" s="99"/>
      <c r="D1" s="99"/>
      <c r="E1" s="99"/>
      <c r="F1" s="67"/>
      <c r="G1" s="66"/>
      <c r="H1" s="96"/>
      <c r="I1" s="96"/>
      <c r="J1" s="96"/>
      <c r="K1" s="96"/>
      <c r="L1" s="96"/>
    </row>
    <row r="2" spans="1:12" ht="36.75" thickBot="1">
      <c r="A2" s="100" t="s">
        <v>26</v>
      </c>
      <c r="B2" s="101"/>
      <c r="C2" s="17" t="s">
        <v>2</v>
      </c>
      <c r="D2" s="13" t="s">
        <v>3</v>
      </c>
      <c r="E2" s="14" t="s">
        <v>6</v>
      </c>
      <c r="F2" s="68"/>
      <c r="G2" s="66"/>
      <c r="H2" s="91"/>
      <c r="I2" s="91"/>
      <c r="J2" s="69"/>
      <c r="K2" s="69"/>
      <c r="L2" s="69"/>
    </row>
    <row r="3" spans="1:12" s="11" customFormat="1" ht="18" customHeight="1" thickBot="1">
      <c r="A3" s="97" t="s">
        <v>0</v>
      </c>
      <c r="B3" s="98"/>
      <c r="C3" s="116">
        <v>1543.32</v>
      </c>
      <c r="D3" s="116">
        <v>86.948</v>
      </c>
      <c r="E3" s="117">
        <f>C3*D3/1000</f>
        <v>134.18858735999999</v>
      </c>
      <c r="F3" s="9"/>
      <c r="G3" s="73"/>
      <c r="H3" s="86" t="s">
        <v>24</v>
      </c>
      <c r="I3" s="86"/>
      <c r="J3" s="78">
        <f>2550-C3</f>
        <v>1006.6800000000001</v>
      </c>
      <c r="K3" s="70"/>
      <c r="L3" s="70"/>
    </row>
    <row r="4" spans="1:12" s="11" customFormat="1" ht="18" customHeight="1" thickBot="1">
      <c r="A4" s="15" t="s">
        <v>22</v>
      </c>
      <c r="B4" s="61">
        <v>48</v>
      </c>
      <c r="C4" s="60">
        <f>B4*6</f>
        <v>288</v>
      </c>
      <c r="D4" s="8">
        <v>95</v>
      </c>
      <c r="E4" s="16">
        <f>IF(C4&lt;&gt;0,C4*D4/1000,"")</f>
        <v>27.36</v>
      </c>
      <c r="F4" s="9"/>
      <c r="G4" s="73"/>
      <c r="H4" s="73" t="s">
        <v>25</v>
      </c>
      <c r="I4" s="79"/>
      <c r="J4" s="78">
        <f>J3-288</f>
        <v>718.6800000000001</v>
      </c>
      <c r="K4" s="70"/>
      <c r="L4" s="70"/>
    </row>
    <row r="5" spans="1:12" s="11" customFormat="1" ht="18" customHeight="1">
      <c r="A5" s="102" t="s">
        <v>1</v>
      </c>
      <c r="B5" s="103"/>
      <c r="C5" s="62">
        <v>180</v>
      </c>
      <c r="D5" s="59">
        <v>80.5</v>
      </c>
      <c r="E5" s="16">
        <f>IF(C5&lt;&gt;0,C5*D5/1000,"")</f>
        <v>14.49</v>
      </c>
      <c r="F5" s="9"/>
      <c r="G5" s="73"/>
      <c r="H5" s="89"/>
      <c r="I5" s="89"/>
      <c r="J5" s="80"/>
      <c r="K5" s="70"/>
      <c r="L5" s="70"/>
    </row>
    <row r="6" spans="1:12" s="11" customFormat="1" ht="18" customHeight="1">
      <c r="A6" s="102" t="s">
        <v>4</v>
      </c>
      <c r="B6" s="104"/>
      <c r="C6" s="63">
        <v>180</v>
      </c>
      <c r="D6" s="59">
        <v>80.5</v>
      </c>
      <c r="E6" s="16">
        <f>IF(C6&lt;&gt;0,C6*D6/1000,"")</f>
        <v>14.49</v>
      </c>
      <c r="F6" s="9"/>
      <c r="G6" s="73"/>
      <c r="H6" s="89"/>
      <c r="I6" s="89"/>
      <c r="J6" s="80"/>
      <c r="K6" s="70"/>
      <c r="L6" s="70"/>
    </row>
    <row r="7" spans="1:12" s="11" customFormat="1" ht="18" customHeight="1">
      <c r="A7" s="102" t="s">
        <v>12</v>
      </c>
      <c r="B7" s="104"/>
      <c r="C7" s="63">
        <v>350</v>
      </c>
      <c r="D7" s="59">
        <v>118.1</v>
      </c>
      <c r="E7" s="16">
        <f>IF(C7&lt;&gt;0,C7*D7/1000,"")</f>
        <v>41.335</v>
      </c>
      <c r="F7" s="9"/>
      <c r="G7" s="73"/>
      <c r="H7" s="89"/>
      <c r="I7" s="89"/>
      <c r="J7" s="80"/>
      <c r="K7" s="70"/>
      <c r="L7" s="70"/>
    </row>
    <row r="8" spans="1:12" s="11" customFormat="1" ht="18" customHeight="1" thickBot="1">
      <c r="A8" s="102" t="s">
        <v>13</v>
      </c>
      <c r="B8" s="104"/>
      <c r="C8" s="64">
        <v>8</v>
      </c>
      <c r="D8" s="59">
        <v>142.8</v>
      </c>
      <c r="E8" s="16">
        <f>IF(C8&lt;&gt;0,C8*D8/1000,"")</f>
        <v>1.1424</v>
      </c>
      <c r="F8" s="9"/>
      <c r="G8" s="73"/>
      <c r="H8" s="89"/>
      <c r="I8" s="89"/>
      <c r="J8" s="80"/>
      <c r="K8" s="70"/>
      <c r="L8" s="70"/>
    </row>
    <row r="9" spans="1:12" s="11" customFormat="1" ht="9.75" customHeight="1">
      <c r="A9" s="111"/>
      <c r="B9" s="112"/>
      <c r="C9" s="113"/>
      <c r="D9" s="114"/>
      <c r="E9" s="115"/>
      <c r="F9" s="70"/>
      <c r="G9" s="73"/>
      <c r="H9" s="90"/>
      <c r="I9" s="90"/>
      <c r="J9" s="90"/>
      <c r="K9" s="90"/>
      <c r="L9" s="90"/>
    </row>
    <row r="10" spans="1:12" s="11" customFormat="1" ht="28.5" customHeight="1">
      <c r="A10" s="109" t="s">
        <v>14</v>
      </c>
      <c r="B10" s="110"/>
      <c r="C10" s="19">
        <f>SUM(C3:C8)</f>
        <v>2549.3199999999997</v>
      </c>
      <c r="D10" s="18"/>
      <c r="E10" s="16">
        <f>IF(C10&lt;&gt;0,SUM(E3:E8),"")</f>
        <v>233.00598736000003</v>
      </c>
      <c r="F10" s="70"/>
      <c r="G10" s="73"/>
      <c r="H10" s="86"/>
      <c r="I10" s="86"/>
      <c r="J10" s="81"/>
      <c r="K10" s="82"/>
      <c r="L10" s="70"/>
    </row>
    <row r="11" spans="1:12" s="11" customFormat="1" ht="28.5" customHeight="1">
      <c r="A11" s="109" t="s">
        <v>5</v>
      </c>
      <c r="B11" s="110"/>
      <c r="C11" s="12">
        <f>2550-C10</f>
        <v>0.680000000000291</v>
      </c>
      <c r="D11" s="107" t="s">
        <v>8</v>
      </c>
      <c r="E11" s="108"/>
      <c r="F11" s="71"/>
      <c r="G11" s="73"/>
      <c r="H11" s="86"/>
      <c r="I11" s="86"/>
      <c r="J11" s="83"/>
      <c r="K11" s="87"/>
      <c r="L11" s="87"/>
    </row>
    <row r="12" spans="1:12" s="11" customFormat="1" ht="28.5" customHeight="1">
      <c r="A12" s="105" t="s">
        <v>7</v>
      </c>
      <c r="B12" s="106"/>
      <c r="C12" s="20">
        <f>E10/C10*1000</f>
        <v>91.39927014262629</v>
      </c>
      <c r="D12" s="94" t="s">
        <v>9</v>
      </c>
      <c r="E12" s="95"/>
      <c r="F12" s="65"/>
      <c r="G12" s="73"/>
      <c r="H12" s="86"/>
      <c r="I12" s="86"/>
      <c r="J12" s="81"/>
      <c r="K12" s="88"/>
      <c r="L12" s="89"/>
    </row>
    <row r="13" spans="1:13" s="11" customFormat="1" ht="24" customHeight="1">
      <c r="A13" s="72"/>
      <c r="B13" s="72"/>
      <c r="C13" s="72"/>
      <c r="D13" s="72"/>
      <c r="E13" s="72"/>
      <c r="F13" s="65"/>
      <c r="G13" s="73"/>
      <c r="H13" s="73"/>
      <c r="I13" s="73"/>
      <c r="J13" s="70"/>
      <c r="K13" s="74"/>
      <c r="L13" s="65"/>
      <c r="M13" s="10"/>
    </row>
    <row r="14" spans="1:13" ht="6" customHeight="1">
      <c r="A14" s="66"/>
      <c r="B14" s="66"/>
      <c r="C14" s="75"/>
      <c r="D14" s="76"/>
      <c r="E14" s="66"/>
      <c r="F14" s="66"/>
      <c r="G14" s="77"/>
      <c r="H14" s="85"/>
      <c r="I14" s="85"/>
      <c r="J14" s="85"/>
      <c r="K14" s="85"/>
      <c r="L14" s="85"/>
      <c r="M14" s="3"/>
    </row>
    <row r="15" spans="1:12" ht="18" customHeight="1">
      <c r="A15" s="92"/>
      <c r="B15" s="92"/>
      <c r="C15" s="92"/>
      <c r="D15" s="92"/>
      <c r="E15" s="92"/>
      <c r="F15" s="67"/>
      <c r="G15" s="66"/>
      <c r="H15" s="93"/>
      <c r="I15" s="93"/>
      <c r="J15" s="93"/>
      <c r="K15" s="93"/>
      <c r="L15" s="93"/>
    </row>
    <row r="16" spans="1:12" s="6" customFormat="1" ht="38.25" customHeight="1">
      <c r="A16" s="91"/>
      <c r="B16" s="91"/>
      <c r="C16" s="69"/>
      <c r="D16" s="69"/>
      <c r="E16" s="69"/>
      <c r="F16" s="69"/>
      <c r="G16" s="66"/>
      <c r="H16" s="91"/>
      <c r="I16" s="91"/>
      <c r="J16" s="69"/>
      <c r="K16" s="69"/>
      <c r="L16" s="69"/>
    </row>
    <row r="17" spans="1:12" s="6" customFormat="1" ht="18" customHeight="1">
      <c r="A17" s="86"/>
      <c r="B17" s="86"/>
      <c r="C17" s="78"/>
      <c r="D17" s="70"/>
      <c r="E17" s="70"/>
      <c r="F17" s="70"/>
      <c r="G17" s="73"/>
      <c r="H17" s="86"/>
      <c r="I17" s="86"/>
      <c r="J17" s="78"/>
      <c r="K17" s="70"/>
      <c r="L17" s="70"/>
    </row>
    <row r="18" spans="1:12" s="6" customFormat="1" ht="18" customHeight="1">
      <c r="A18" s="73"/>
      <c r="B18" s="79"/>
      <c r="C18" s="78"/>
      <c r="D18" s="70"/>
      <c r="E18" s="70"/>
      <c r="F18" s="70"/>
      <c r="G18" s="73"/>
      <c r="H18" s="73"/>
      <c r="I18" s="79"/>
      <c r="J18" s="78"/>
      <c r="K18" s="70"/>
      <c r="L18" s="70"/>
    </row>
    <row r="19" spans="1:12" s="6" customFormat="1" ht="18" customHeight="1">
      <c r="A19" s="89"/>
      <c r="B19" s="89"/>
      <c r="C19" s="80"/>
      <c r="D19" s="70"/>
      <c r="E19" s="70"/>
      <c r="F19" s="70"/>
      <c r="G19" s="73"/>
      <c r="H19" s="89"/>
      <c r="I19" s="89"/>
      <c r="J19" s="80"/>
      <c r="K19" s="70"/>
      <c r="L19" s="70"/>
    </row>
    <row r="20" spans="1:12" s="6" customFormat="1" ht="18" customHeight="1">
      <c r="A20" s="89"/>
      <c r="B20" s="89"/>
      <c r="C20" s="80"/>
      <c r="D20" s="70"/>
      <c r="E20" s="70"/>
      <c r="F20" s="70"/>
      <c r="G20" s="73"/>
      <c r="H20" s="89"/>
      <c r="I20" s="89"/>
      <c r="J20" s="80"/>
      <c r="K20" s="70"/>
      <c r="L20" s="70"/>
    </row>
    <row r="21" spans="1:12" s="6" customFormat="1" ht="18" customHeight="1">
      <c r="A21" s="89"/>
      <c r="B21" s="89"/>
      <c r="C21" s="80"/>
      <c r="D21" s="70"/>
      <c r="E21" s="70"/>
      <c r="F21" s="70"/>
      <c r="G21" s="73"/>
      <c r="H21" s="89"/>
      <c r="I21" s="89"/>
      <c r="J21" s="80"/>
      <c r="K21" s="70"/>
      <c r="L21" s="70"/>
    </row>
    <row r="22" spans="1:12" s="6" customFormat="1" ht="18" customHeight="1">
      <c r="A22" s="89"/>
      <c r="B22" s="89"/>
      <c r="C22" s="80"/>
      <c r="D22" s="70"/>
      <c r="E22" s="70"/>
      <c r="F22" s="70"/>
      <c r="G22" s="73"/>
      <c r="H22" s="89"/>
      <c r="I22" s="89"/>
      <c r="J22" s="80"/>
      <c r="K22" s="70"/>
      <c r="L22" s="70"/>
    </row>
    <row r="23" spans="1:12" s="6" customFormat="1" ht="9.75" customHeight="1">
      <c r="A23" s="90"/>
      <c r="B23" s="90"/>
      <c r="C23" s="90"/>
      <c r="D23" s="90"/>
      <c r="E23" s="90"/>
      <c r="F23" s="70"/>
      <c r="G23" s="73"/>
      <c r="H23" s="90"/>
      <c r="I23" s="90"/>
      <c r="J23" s="90"/>
      <c r="K23" s="90"/>
      <c r="L23" s="90"/>
    </row>
    <row r="24" spans="1:12" s="6" customFormat="1" ht="28.5" customHeight="1">
      <c r="A24" s="86"/>
      <c r="B24" s="86"/>
      <c r="C24" s="81"/>
      <c r="D24" s="82"/>
      <c r="E24" s="70"/>
      <c r="F24" s="70"/>
      <c r="G24" s="73"/>
      <c r="H24" s="86"/>
      <c r="I24" s="86"/>
      <c r="J24" s="81"/>
      <c r="K24" s="82"/>
      <c r="L24" s="70"/>
    </row>
    <row r="25" spans="1:12" s="6" customFormat="1" ht="28.5" customHeight="1">
      <c r="A25" s="86"/>
      <c r="B25" s="86"/>
      <c r="C25" s="83"/>
      <c r="D25" s="87"/>
      <c r="E25" s="87"/>
      <c r="F25" s="71"/>
      <c r="G25" s="73"/>
      <c r="H25" s="86"/>
      <c r="I25" s="86"/>
      <c r="J25" s="83"/>
      <c r="K25" s="87"/>
      <c r="L25" s="87"/>
    </row>
    <row r="26" spans="1:12" s="6" customFormat="1" ht="28.5" customHeight="1">
      <c r="A26" s="86"/>
      <c r="B26" s="86"/>
      <c r="C26" s="81"/>
      <c r="D26" s="88"/>
      <c r="E26" s="89"/>
      <c r="F26" s="65"/>
      <c r="G26" s="73"/>
      <c r="H26" s="86"/>
      <c r="I26" s="86"/>
      <c r="J26" s="81"/>
      <c r="K26" s="88"/>
      <c r="L26" s="89"/>
    </row>
    <row r="27" spans="1:12" s="6" customFormat="1" ht="4.5" customHeight="1">
      <c r="A27" s="84"/>
      <c r="B27" s="84"/>
      <c r="C27" s="84"/>
      <c r="D27" s="84"/>
      <c r="E27" s="84"/>
      <c r="F27" s="7"/>
      <c r="G27" s="7"/>
      <c r="H27" s="84"/>
      <c r="I27" s="84"/>
      <c r="J27" s="84"/>
      <c r="K27" s="84"/>
      <c r="L27" s="84"/>
    </row>
    <row r="28" spans="8:10" s="6" customFormat="1" ht="18" customHeight="1">
      <c r="H28" s="7"/>
      <c r="I28" s="7"/>
      <c r="J28" s="7"/>
    </row>
    <row r="29" spans="8:10" s="6" customFormat="1" ht="18" customHeight="1">
      <c r="H29" s="7"/>
      <c r="I29" s="7"/>
      <c r="J29" s="7"/>
    </row>
    <row r="30" spans="8:10" s="6" customFormat="1" ht="18" customHeight="1">
      <c r="H30" s="7"/>
      <c r="I30" s="7"/>
      <c r="J30" s="7"/>
    </row>
    <row r="31" spans="8:10" s="6" customFormat="1" ht="18" customHeight="1">
      <c r="H31" s="7"/>
      <c r="I31" s="7"/>
      <c r="J31" s="7"/>
    </row>
    <row r="32" spans="8:10" s="6" customFormat="1" ht="18" customHeight="1">
      <c r="H32" s="7"/>
      <c r="I32" s="7"/>
      <c r="J32" s="7"/>
    </row>
    <row r="33" spans="8:10" s="6" customFormat="1" ht="18" customHeight="1">
      <c r="H33" s="7"/>
      <c r="I33" s="7"/>
      <c r="J33" s="7"/>
    </row>
    <row r="34" spans="8:10" s="6" customFormat="1" ht="18" customHeight="1">
      <c r="H34" s="7"/>
      <c r="I34" s="7"/>
      <c r="J34" s="7"/>
    </row>
    <row r="35" spans="8:10" s="6" customFormat="1" ht="18" customHeight="1">
      <c r="H35" s="7"/>
      <c r="I35" s="7"/>
      <c r="J35" s="7"/>
    </row>
    <row r="36" spans="8:10" s="6" customFormat="1" ht="18" customHeight="1">
      <c r="H36" s="7"/>
      <c r="I36" s="7"/>
      <c r="J36" s="7"/>
    </row>
    <row r="37" spans="8:10" s="6" customFormat="1" ht="18" customHeight="1">
      <c r="H37" s="7"/>
      <c r="I37" s="7"/>
      <c r="J37" s="7"/>
    </row>
    <row r="38" spans="8:10" s="6" customFormat="1" ht="18" customHeight="1">
      <c r="H38" s="7"/>
      <c r="I38" s="7"/>
      <c r="J38" s="7"/>
    </row>
    <row r="39" spans="8:10" s="6" customFormat="1" ht="18" customHeight="1">
      <c r="H39" s="7"/>
      <c r="I39" s="7"/>
      <c r="J39" s="7"/>
    </row>
    <row r="40" spans="8:10" s="6" customFormat="1" ht="18" customHeight="1">
      <c r="H40" s="7"/>
      <c r="I40" s="7"/>
      <c r="J40" s="7"/>
    </row>
    <row r="41" spans="8:10" s="6" customFormat="1" ht="18" customHeight="1">
      <c r="H41" s="7"/>
      <c r="I41" s="7"/>
      <c r="J41" s="7"/>
    </row>
    <row r="42" spans="8:10" s="6" customFormat="1" ht="18" customHeight="1">
      <c r="H42" s="7"/>
      <c r="I42" s="7"/>
      <c r="J42" s="7"/>
    </row>
    <row r="43" spans="8:10" s="6" customFormat="1" ht="18" customHeight="1">
      <c r="H43" s="7"/>
      <c r="I43" s="7"/>
      <c r="J43" s="7"/>
    </row>
    <row r="44" spans="8:10" s="6" customFormat="1" ht="18" customHeight="1">
      <c r="H44" s="7"/>
      <c r="I44" s="7"/>
      <c r="J44" s="7"/>
    </row>
    <row r="45" spans="8:10" s="6" customFormat="1" ht="18" customHeight="1">
      <c r="H45" s="7"/>
      <c r="I45" s="7"/>
      <c r="J45" s="7"/>
    </row>
    <row r="46" spans="8:10" s="6" customFormat="1" ht="18" customHeight="1">
      <c r="H46" s="7"/>
      <c r="I46" s="7"/>
      <c r="J46" s="7"/>
    </row>
    <row r="47" spans="8:10" s="6" customFormat="1" ht="18" customHeight="1">
      <c r="H47" s="7"/>
      <c r="I47" s="7"/>
      <c r="J47" s="7"/>
    </row>
    <row r="48" spans="8:10" s="6" customFormat="1" ht="18" customHeight="1">
      <c r="H48" s="7"/>
      <c r="I48" s="7"/>
      <c r="J48" s="7"/>
    </row>
    <row r="49" spans="8:10" s="6" customFormat="1" ht="18" customHeight="1">
      <c r="H49" s="7"/>
      <c r="I49" s="7"/>
      <c r="J49" s="7"/>
    </row>
    <row r="50" spans="8:10" s="6" customFormat="1" ht="18" customHeight="1">
      <c r="H50" s="7"/>
      <c r="I50" s="7"/>
      <c r="J50" s="7"/>
    </row>
    <row r="51" spans="8:10" s="6" customFormat="1" ht="18" customHeight="1">
      <c r="H51" s="7"/>
      <c r="I51" s="7"/>
      <c r="J51" s="7"/>
    </row>
  </sheetData>
  <sheetProtection/>
  <mergeCells count="55">
    <mergeCell ref="A5:B5"/>
    <mergeCell ref="A6:B6"/>
    <mergeCell ref="A7:B7"/>
    <mergeCell ref="A12:B12"/>
    <mergeCell ref="D11:E11"/>
    <mergeCell ref="A8:B8"/>
    <mergeCell ref="A10:B10"/>
    <mergeCell ref="A11:B11"/>
    <mergeCell ref="A9:E9"/>
    <mergeCell ref="H1:L1"/>
    <mergeCell ref="H2:I2"/>
    <mergeCell ref="H3:I3"/>
    <mergeCell ref="A3:B3"/>
    <mergeCell ref="A1:E1"/>
    <mergeCell ref="A2:B2"/>
    <mergeCell ref="H9:L9"/>
    <mergeCell ref="H10:I10"/>
    <mergeCell ref="H11:I11"/>
    <mergeCell ref="K11:L11"/>
    <mergeCell ref="H5:I5"/>
    <mergeCell ref="H6:I6"/>
    <mergeCell ref="H7:I7"/>
    <mergeCell ref="H8:I8"/>
    <mergeCell ref="A20:B20"/>
    <mergeCell ref="H12:I12"/>
    <mergeCell ref="K12:L12"/>
    <mergeCell ref="A15:E15"/>
    <mergeCell ref="H15:L15"/>
    <mergeCell ref="D12:E12"/>
    <mergeCell ref="A26:B26"/>
    <mergeCell ref="D26:E26"/>
    <mergeCell ref="A21:B21"/>
    <mergeCell ref="A22:B22"/>
    <mergeCell ref="A23:E23"/>
    <mergeCell ref="A24:B24"/>
    <mergeCell ref="H24:I24"/>
    <mergeCell ref="H16:I16"/>
    <mergeCell ref="H17:I17"/>
    <mergeCell ref="H19:I19"/>
    <mergeCell ref="H20:I20"/>
    <mergeCell ref="A25:B25"/>
    <mergeCell ref="D25:E25"/>
    <mergeCell ref="A16:B16"/>
    <mergeCell ref="A17:B17"/>
    <mergeCell ref="A19:B19"/>
    <mergeCell ref="A27:E27"/>
    <mergeCell ref="H27:L27"/>
    <mergeCell ref="H14:L14"/>
    <mergeCell ref="H25:I25"/>
    <mergeCell ref="K25:L25"/>
    <mergeCell ref="H26:I26"/>
    <mergeCell ref="K26:L26"/>
    <mergeCell ref="H21:I21"/>
    <mergeCell ref="H22:I22"/>
    <mergeCell ref="H23:L23"/>
  </mergeCells>
  <printOptions horizontalCentered="1"/>
  <pageMargins left="0.75" right="0.75" top="0.5" bottom="0.5" header="0" footer="0"/>
  <pageSetup fitToHeight="1" fitToWidth="1" horizontalDpi="600" verticalDpi="600" orientation="portrait" scale="70"/>
  <rowBreaks count="1" manualBreakCount="1">
    <brk id="37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F13" sqref="F13"/>
    </sheetView>
  </sheetViews>
  <sheetFormatPr defaultColWidth="8.8515625" defaultRowHeight="12.75"/>
  <cols>
    <col min="1" max="1" width="18.421875" style="0" bestFit="1" customWidth="1"/>
    <col min="2" max="2" width="18.140625" style="0" bestFit="1" customWidth="1"/>
    <col min="3" max="3" width="12.140625" style="27" bestFit="1" customWidth="1"/>
  </cols>
  <sheetData>
    <row r="1" ht="12.75" thickBot="1">
      <c r="A1" s="21"/>
    </row>
    <row r="2" spans="1:7" s="48" customFormat="1" ht="38.25" customHeight="1">
      <c r="A2" s="52" t="s">
        <v>10</v>
      </c>
      <c r="B2" s="53" t="s">
        <v>11</v>
      </c>
      <c r="C2" s="58" t="s">
        <v>21</v>
      </c>
      <c r="E2" s="49"/>
      <c r="F2" s="49"/>
      <c r="G2" s="49"/>
    </row>
    <row r="3" spans="1:7" ht="12">
      <c r="A3" s="54">
        <v>82</v>
      </c>
      <c r="B3" s="55">
        <v>1200</v>
      </c>
      <c r="C3" s="50" t="s">
        <v>19</v>
      </c>
      <c r="D3" s="24"/>
      <c r="E3" s="29"/>
      <c r="F3" s="22"/>
      <c r="G3" s="22"/>
    </row>
    <row r="4" spans="1:7" ht="12">
      <c r="A4" s="54">
        <v>82</v>
      </c>
      <c r="B4" s="55">
        <v>2050</v>
      </c>
      <c r="C4" s="50" t="s">
        <v>15</v>
      </c>
      <c r="D4" s="24"/>
      <c r="E4" s="29"/>
      <c r="F4" s="22"/>
      <c r="G4" s="22"/>
    </row>
    <row r="5" spans="1:7" ht="12">
      <c r="A5" s="54">
        <v>88.5</v>
      </c>
      <c r="B5" s="55">
        <v>2550</v>
      </c>
      <c r="C5" s="50" t="s">
        <v>16</v>
      </c>
      <c r="D5" s="24"/>
      <c r="E5" s="29"/>
      <c r="F5" s="22"/>
      <c r="G5" s="22"/>
    </row>
    <row r="6" spans="1:7" ht="12">
      <c r="A6" s="54">
        <v>93</v>
      </c>
      <c r="B6" s="55">
        <v>2550</v>
      </c>
      <c r="C6" s="50" t="s">
        <v>17</v>
      </c>
      <c r="D6" s="24"/>
      <c r="E6" s="29"/>
      <c r="F6" s="22"/>
      <c r="G6" s="22"/>
    </row>
    <row r="7" spans="1:7" ht="12">
      <c r="A7" s="54">
        <v>93</v>
      </c>
      <c r="B7" s="55">
        <v>1200</v>
      </c>
      <c r="C7" s="50" t="s">
        <v>18</v>
      </c>
      <c r="D7" s="24"/>
      <c r="E7" s="29"/>
      <c r="F7" s="22"/>
      <c r="G7" s="22"/>
    </row>
    <row r="8" spans="1:7" ht="12.75" thickBot="1">
      <c r="A8" s="56">
        <f>A3</f>
        <v>82</v>
      </c>
      <c r="B8" s="57">
        <f>B3</f>
        <v>1200</v>
      </c>
      <c r="C8" s="51" t="s">
        <v>20</v>
      </c>
      <c r="D8" s="24"/>
      <c r="E8" s="29"/>
      <c r="F8" s="22"/>
      <c r="G8" s="22"/>
    </row>
    <row r="9" spans="1:7" ht="12">
      <c r="A9" s="25"/>
      <c r="B9" s="37"/>
      <c r="C9" s="35"/>
      <c r="D9" s="24"/>
      <c r="E9" s="29"/>
      <c r="F9" s="22"/>
      <c r="G9" s="22"/>
    </row>
    <row r="10" spans="1:7" s="24" customFormat="1" ht="12.75" thickBot="1">
      <c r="A10" s="29"/>
      <c r="B10" s="29"/>
      <c r="C10" s="35"/>
      <c r="D10" s="35"/>
      <c r="E10" s="29"/>
      <c r="F10" s="36"/>
      <c r="G10" s="36"/>
    </row>
    <row r="11" spans="1:7" ht="12.75" thickBot="1">
      <c r="A11" s="46">
        <f>'W&amp;B'!C4</f>
        <v>288</v>
      </c>
      <c r="B11" s="47">
        <f>A11*'W&amp;B'!D4/1000</f>
        <v>27.36</v>
      </c>
      <c r="E11" s="23"/>
      <c r="F11" s="22"/>
      <c r="G11" s="22"/>
    </row>
    <row r="12" spans="1:7" ht="12">
      <c r="A12" s="44">
        <f>'W&amp;B'!C10</f>
        <v>2549.3199999999997</v>
      </c>
      <c r="B12" s="45">
        <f>'W&amp;B'!E10</f>
        <v>233.00598736000003</v>
      </c>
      <c r="C12" s="39">
        <f>'W&amp;B'!C12</f>
        <v>91.39927014262629</v>
      </c>
      <c r="D12" s="9"/>
      <c r="E12" s="9"/>
      <c r="F12" s="22"/>
      <c r="G12" s="22"/>
    </row>
    <row r="13" spans="1:7" ht="12.75" thickBot="1">
      <c r="A13" s="38">
        <f>A12-A11</f>
        <v>2261.3199999999997</v>
      </c>
      <c r="B13" s="42">
        <f>B12-B11</f>
        <v>205.64598736000005</v>
      </c>
      <c r="C13" s="43">
        <f>B13/A13*1000</f>
        <v>90.94068391912693</v>
      </c>
      <c r="E13" s="23"/>
      <c r="F13" s="22"/>
      <c r="G13" s="22"/>
    </row>
    <row r="14" spans="1:7" ht="12">
      <c r="A14" s="21"/>
      <c r="C14" s="40"/>
      <c r="E14" s="23"/>
      <c r="F14" s="22"/>
      <c r="G14" s="22"/>
    </row>
    <row r="15" spans="1:7" ht="12.75" thickBot="1">
      <c r="A15" s="21"/>
      <c r="E15" s="23"/>
      <c r="F15" s="22"/>
      <c r="G15" s="22"/>
    </row>
    <row r="16" spans="1:7" ht="12.75" thickBot="1">
      <c r="A16" s="46">
        <f>'W&amp;B'!J4</f>
        <v>718.6800000000001</v>
      </c>
      <c r="B16" s="47">
        <f>A16*'W&amp;B'!K4/1000</f>
        <v>0</v>
      </c>
      <c r="D16" s="24"/>
      <c r="E16" s="29"/>
      <c r="F16" s="22"/>
      <c r="G16" s="22"/>
    </row>
    <row r="17" spans="1:7" ht="12">
      <c r="A17" s="44">
        <f>'W&amp;B'!J10</f>
        <v>0</v>
      </c>
      <c r="B17" s="45">
        <f>'W&amp;B'!L10</f>
        <v>0</v>
      </c>
      <c r="C17" s="39">
        <f>'W&amp;B'!J12</f>
        <v>0</v>
      </c>
      <c r="D17" s="24"/>
      <c r="E17" s="29"/>
      <c r="F17" s="22"/>
      <c r="G17" s="22"/>
    </row>
    <row r="18" spans="1:7" ht="12.75" thickBot="1">
      <c r="A18" s="38">
        <f>A17-A16</f>
        <v>-718.6800000000001</v>
      </c>
      <c r="B18" s="42">
        <f>B17-B16</f>
        <v>0</v>
      </c>
      <c r="C18" s="43">
        <f>B18/A18*1000</f>
        <v>0</v>
      </c>
      <c r="D18" s="24"/>
      <c r="E18" s="29"/>
      <c r="F18" s="22"/>
      <c r="G18" s="22"/>
    </row>
    <row r="19" spans="1:8" ht="12">
      <c r="A19" s="30"/>
      <c r="B19" s="24"/>
      <c r="C19" s="35"/>
      <c r="D19" s="24"/>
      <c r="E19" s="29"/>
      <c r="F19" s="22"/>
      <c r="G19" s="22"/>
      <c r="H19" s="26"/>
    </row>
    <row r="20" spans="1:8" ht="12.75" thickBot="1">
      <c r="A20" s="30"/>
      <c r="B20" s="24"/>
      <c r="C20" s="35"/>
      <c r="D20" s="24"/>
      <c r="E20" s="29"/>
      <c r="F20" s="22"/>
      <c r="G20" s="22"/>
      <c r="H20" s="26"/>
    </row>
    <row r="21" spans="1:7" ht="12.75" thickBot="1">
      <c r="A21" s="46">
        <f>'W&amp;B'!C18</f>
        <v>0</v>
      </c>
      <c r="B21" s="47">
        <f>A21*'W&amp;B'!D18/1000</f>
        <v>0</v>
      </c>
      <c r="D21" s="31"/>
      <c r="E21" s="29"/>
      <c r="F21" s="22"/>
      <c r="G21" s="22"/>
    </row>
    <row r="22" spans="1:7" ht="12">
      <c r="A22" s="44">
        <f>'W&amp;B'!C24</f>
        <v>0</v>
      </c>
      <c r="B22" s="45">
        <f>'W&amp;B'!E24</f>
        <v>0</v>
      </c>
      <c r="C22" s="39">
        <f>'W&amp;B'!C26</f>
        <v>0</v>
      </c>
      <c r="D22" s="24"/>
      <c r="E22" s="29"/>
      <c r="F22" s="22"/>
      <c r="G22" s="22"/>
    </row>
    <row r="23" spans="1:5" ht="12.75" thickBot="1">
      <c r="A23" s="38">
        <f>A22-A21</f>
        <v>0</v>
      </c>
      <c r="B23" s="42">
        <f>B22-B21</f>
        <v>0</v>
      </c>
      <c r="C23" s="43" t="e">
        <f>B23/A23*1000</f>
        <v>#DIV/0!</v>
      </c>
      <c r="D23" s="24"/>
      <c r="E23" s="24"/>
    </row>
    <row r="24" spans="1:5" ht="12">
      <c r="A24" s="32"/>
      <c r="B24" s="31"/>
      <c r="C24" s="35"/>
      <c r="D24" s="24"/>
      <c r="E24" s="24"/>
    </row>
    <row r="25" spans="1:5" ht="12.75" thickBot="1">
      <c r="A25" s="33"/>
      <c r="B25" s="34"/>
      <c r="C25" s="35"/>
      <c r="D25" s="35"/>
      <c r="E25" s="24"/>
    </row>
    <row r="26" spans="1:5" ht="12.75" thickBot="1">
      <c r="A26" s="46">
        <f>'W&amp;B'!J18</f>
        <v>0</v>
      </c>
      <c r="B26" s="47">
        <f>A26*'W&amp;B'!K18/1000</f>
        <v>0</v>
      </c>
      <c r="D26" s="24"/>
      <c r="E26" s="24"/>
    </row>
    <row r="27" spans="1:5" ht="12">
      <c r="A27" s="44">
        <f>'W&amp;B'!J24</f>
        <v>0</v>
      </c>
      <c r="B27" s="45">
        <f>'W&amp;B'!L24</f>
        <v>0</v>
      </c>
      <c r="C27" s="39">
        <f>'W&amp;B'!J26</f>
        <v>0</v>
      </c>
      <c r="D27" s="24"/>
      <c r="E27" s="24"/>
    </row>
    <row r="28" spans="1:3" ht="12.75" thickBot="1">
      <c r="A28" s="38">
        <f>A27-A26</f>
        <v>0</v>
      </c>
      <c r="B28" s="42">
        <f>B27-B26</f>
        <v>0</v>
      </c>
      <c r="C28" s="43" t="e">
        <f>B28/A28*1000</f>
        <v>#DIV/0!</v>
      </c>
    </row>
    <row r="29" ht="12">
      <c r="A29" s="21"/>
    </row>
    <row r="30" ht="12">
      <c r="A30" s="21"/>
    </row>
    <row r="31" spans="1:4" ht="12">
      <c r="A31" s="21"/>
      <c r="D31" s="27"/>
    </row>
    <row r="32" spans="1:4" ht="12">
      <c r="A32" s="21"/>
      <c r="C32" s="41"/>
      <c r="D32" s="28"/>
    </row>
    <row r="33" ht="12">
      <c r="A33" s="21"/>
    </row>
  </sheetData>
  <sheetProtection/>
  <conditionalFormatting sqref="D25 D10">
    <cfRule type="cellIs" priority="1" dxfId="1" operator="equal" stopIfTrue="1">
      <formula>"Bad"</formula>
    </cfRule>
    <cfRule type="cellIs" priority="2" dxfId="0" operator="equal" stopIfTrue="1">
      <formula>"Good"</formula>
    </cfRule>
  </conditionalFormatting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Weight and Balance Sheets</dc:title>
  <dc:subject/>
  <dc:creator>Cammie Patch</dc:creator>
  <cp:keywords/>
  <dc:description>Do not use this spreadsheet as the final authority for the weight and balance configuration of any flight.</dc:description>
  <cp:lastModifiedBy>David Patch</cp:lastModifiedBy>
  <cp:lastPrinted>2019-05-30T21:57:31Z</cp:lastPrinted>
  <dcterms:created xsi:type="dcterms:W3CDTF">1999-06-18T03:41:50Z</dcterms:created>
  <dcterms:modified xsi:type="dcterms:W3CDTF">2019-07-18T11:19:09Z</dcterms:modified>
  <cp:category/>
  <cp:version/>
  <cp:contentType/>
  <cp:contentStatus/>
</cp:coreProperties>
</file>